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80" windowHeight="9345"/>
  </bookViews>
  <sheets>
    <sheet name="Лист 1" sheetId="6" r:id="rId1"/>
  </sheets>
  <definedNames>
    <definedName name="_xlnm.Print_Area" localSheetId="0">'Лист 1'!$A$1:$L$48</definedName>
  </definedNames>
  <calcPr calcId="145621"/>
</workbook>
</file>

<file path=xl/calcChain.xml><?xml version="1.0" encoding="utf-8"?>
<calcChain xmlns="http://schemas.openxmlformats.org/spreadsheetml/2006/main">
  <c r="F11" i="6" l="1"/>
  <c r="F21" i="6" l="1"/>
  <c r="L11" i="6" l="1"/>
  <c r="F12" i="6" l="1"/>
  <c r="F13" i="6"/>
  <c r="F14" i="6"/>
  <c r="F15" i="6"/>
  <c r="F16" i="6"/>
  <c r="F17" i="6"/>
  <c r="F18" i="6"/>
  <c r="F19" i="6"/>
  <c r="L31" i="6" l="1"/>
  <c r="K31" i="6" l="1"/>
  <c r="K32" i="6" l="1"/>
  <c r="I31" i="6"/>
  <c r="L32" i="6" s="1"/>
  <c r="K40" i="6" l="1"/>
  <c r="G40" i="6"/>
  <c r="J40" i="6"/>
  <c r="F40" i="6"/>
  <c r="I40" i="6"/>
  <c r="E40" i="6"/>
  <c r="H40" i="6"/>
  <c r="D40" i="6"/>
  <c r="C40" i="6"/>
  <c r="J42" i="6"/>
  <c r="F42" i="6"/>
  <c r="I42" i="6"/>
  <c r="E42" i="6"/>
  <c r="H42" i="6"/>
  <c r="D42" i="6"/>
  <c r="K42" i="6"/>
  <c r="G42" i="6"/>
  <c r="C42" i="6"/>
  <c r="L42" i="6" s="1"/>
  <c r="L19" i="6"/>
  <c r="K41" i="6" s="1"/>
  <c r="J20" i="6"/>
  <c r="L40" i="6" l="1"/>
  <c r="K12" i="6"/>
  <c r="D39" i="6" s="1"/>
  <c r="K14" i="6"/>
  <c r="F39" i="6" s="1"/>
  <c r="K11" i="6"/>
  <c r="K13" i="6"/>
  <c r="E39" i="6" s="1"/>
  <c r="K16" i="6"/>
  <c r="H39" i="6" s="1"/>
  <c r="K18" i="6"/>
  <c r="J39" i="6" s="1"/>
  <c r="L13" i="6"/>
  <c r="E41" i="6" s="1"/>
  <c r="L15" i="6"/>
  <c r="G41" i="6" s="1"/>
  <c r="L18" i="6"/>
  <c r="J41" i="6" s="1"/>
  <c r="L16" i="6"/>
  <c r="H41" i="6" s="1"/>
  <c r="K15" i="6"/>
  <c r="G39" i="6" s="1"/>
  <c r="K17" i="6"/>
  <c r="I39" i="6" s="1"/>
  <c r="K19" i="6"/>
  <c r="K39" i="6" s="1"/>
  <c r="L12" i="6"/>
  <c r="D41" i="6" s="1"/>
  <c r="L14" i="6"/>
  <c r="F41" i="6" s="1"/>
  <c r="L17" i="6"/>
  <c r="I41" i="6" s="1"/>
  <c r="K20" i="6" l="1"/>
  <c r="L20" i="6"/>
  <c r="C41" i="6"/>
  <c r="L41" i="6" s="1"/>
  <c r="C39" i="6"/>
  <c r="L39" i="6" s="1"/>
</calcChain>
</file>

<file path=xl/sharedStrings.xml><?xml version="1.0" encoding="utf-8"?>
<sst xmlns="http://schemas.openxmlformats.org/spreadsheetml/2006/main" count="101" uniqueCount="92">
  <si>
    <t>поправочный коэффициент</t>
  </si>
  <si>
    <t>расчетная тепловая нагрузка (Гкал)</t>
  </si>
  <si>
    <t>V</t>
  </si>
  <si>
    <t>a</t>
  </si>
  <si>
    <t>N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</si>
  <si>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</si>
  <si>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</si>
  <si>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</si>
  <si>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</si>
  <si>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</si>
  <si>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</si>
  <si>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</si>
  <si>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</si>
  <si>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</si>
  <si>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Адрес:</t>
  </si>
  <si>
    <t>Итого:</t>
  </si>
  <si>
    <r>
      <t>q</t>
    </r>
    <r>
      <rPr>
        <b/>
        <vertAlign val="superscript"/>
        <sz val="14"/>
        <rFont val="Times New Roman"/>
        <family val="1"/>
        <charset val="204"/>
      </rPr>
      <t xml:space="preserve">o </t>
    </r>
  </si>
  <si>
    <t>Гкал/час</t>
  </si>
  <si>
    <t>__________________</t>
  </si>
  <si>
    <t>Кочкин В. А.</t>
  </si>
  <si>
    <t>МП</t>
  </si>
  <si>
    <t>T</t>
  </si>
  <si>
    <t>расчетная температуры наружного воздуха для проектировнаия отопления (вентиляции)</t>
  </si>
  <si>
    <r>
      <t>t</t>
    </r>
    <r>
      <rPr>
        <b/>
        <sz val="9"/>
        <rFont val="Times New Roman"/>
        <family val="1"/>
        <charset val="204"/>
      </rPr>
      <t>рнв</t>
    </r>
  </si>
  <si>
    <r>
      <t>Q</t>
    </r>
    <r>
      <rPr>
        <b/>
        <sz val="9"/>
        <rFont val="Times New Roman"/>
        <family val="1"/>
        <charset val="204"/>
      </rPr>
      <t>о(в)</t>
    </r>
  </si>
  <si>
    <t>фактическая среднесуточная температура наружного воздуха за отчетный период</t>
  </si>
  <si>
    <r>
      <t>t</t>
    </r>
    <r>
      <rPr>
        <b/>
        <sz val="9"/>
        <rFont val="Times New Roman"/>
        <family val="1"/>
        <charset val="204"/>
      </rPr>
      <t>фнв</t>
    </r>
  </si>
  <si>
    <r>
      <t>t</t>
    </r>
    <r>
      <rPr>
        <b/>
        <sz val="9"/>
        <rFont val="Times New Roman"/>
        <family val="1"/>
        <charset val="204"/>
      </rPr>
      <t>вн</t>
    </r>
  </si>
  <si>
    <t>расчетная температура воздуха внутри отапливаемых помещений</t>
  </si>
  <si>
    <t>удельная отопительная характеристика здания, ккал/м³ч°С</t>
  </si>
  <si>
    <t>время отчетного периода, ч</t>
  </si>
  <si>
    <r>
      <t>строительный объем, м</t>
    </r>
    <r>
      <rPr>
        <sz val="10"/>
        <rFont val="Calibri"/>
        <family val="2"/>
        <charset val="204"/>
      </rPr>
      <t>³</t>
    </r>
  </si>
  <si>
    <t>Базовый показатель тепловой нагрузки:</t>
  </si>
  <si>
    <t>время отчетного периода, дн</t>
  </si>
  <si>
    <t xml:space="preserve">Расчет величины тепловой нагрузки </t>
  </si>
  <si>
    <t xml:space="preserve"> расчетная величина теплоносителя на заполнение и подпитку систем теплопотребления, м³</t>
  </si>
  <si>
    <t>условный проход трубопровода, мм</t>
  </si>
  <si>
    <t>Расчет величины потерь в трубопроводах от границы балансовой принадлежности до места установки приборов учета</t>
  </si>
  <si>
    <t>вместимость наружных тепловых сетей, м³</t>
  </si>
  <si>
    <r>
      <t>N</t>
    </r>
    <r>
      <rPr>
        <b/>
        <sz val="9"/>
        <color theme="1"/>
        <rFont val="Times New Roman"/>
        <family val="1"/>
        <charset val="204"/>
      </rPr>
      <t>подп</t>
    </r>
    <r>
      <rPr>
        <b/>
        <sz val="12"/>
        <color theme="1"/>
        <rFont val="Times New Roman"/>
        <family val="1"/>
        <charset val="204"/>
      </rPr>
      <t xml:space="preserve"> = 0,25*V</t>
    </r>
    <r>
      <rPr>
        <b/>
        <sz val="9"/>
        <color theme="1"/>
        <rFont val="Times New Roman"/>
        <family val="1"/>
        <charset val="204"/>
      </rPr>
      <t>сети</t>
    </r>
    <r>
      <rPr>
        <b/>
        <sz val="12"/>
        <color theme="1"/>
        <rFont val="Times New Roman"/>
        <family val="1"/>
        <charset val="204"/>
      </rPr>
      <t xml:space="preserve"> *10¯²*T, м³</t>
    </r>
  </si>
  <si>
    <r>
      <t>V</t>
    </r>
    <r>
      <rPr>
        <b/>
        <sz val="9"/>
        <color theme="1"/>
        <rFont val="Times New Roman"/>
        <family val="1"/>
        <charset val="204"/>
      </rPr>
      <t>сети</t>
    </r>
    <r>
      <rPr>
        <b/>
        <sz val="12"/>
        <color theme="1"/>
        <rFont val="Times New Roman"/>
        <family val="1"/>
        <charset val="204"/>
      </rPr>
      <t xml:space="preserve"> = 2 * ∑L * f</t>
    </r>
    <r>
      <rPr>
        <b/>
        <sz val="9"/>
        <color theme="1"/>
        <rFont val="Times New Roman"/>
        <family val="1"/>
        <charset val="204"/>
      </rPr>
      <t>mp</t>
    </r>
    <r>
      <rPr>
        <b/>
        <sz val="12"/>
        <color theme="1"/>
        <rFont val="Times New Roman"/>
        <family val="1"/>
        <charset val="204"/>
      </rPr>
      <t>*10¯³, м³</t>
    </r>
  </si>
  <si>
    <r>
      <t>величина нормативных потерь теплоносителя в  трубопроводах, м</t>
    </r>
    <r>
      <rPr>
        <sz val="10"/>
        <rFont val="Calibri"/>
        <family val="2"/>
        <charset val="204"/>
      </rPr>
      <t>³</t>
    </r>
    <r>
      <rPr>
        <sz val="10"/>
        <rFont val="Times New Roman"/>
        <family val="1"/>
        <charset val="204"/>
      </rPr>
      <t>/год</t>
    </r>
  </si>
  <si>
    <t>величина тепловых потерь в трубопроводах, Гкал/год</t>
  </si>
  <si>
    <r>
      <t>N</t>
    </r>
    <r>
      <rPr>
        <b/>
        <sz val="9"/>
        <rFont val="Times New Roman"/>
        <family val="1"/>
        <charset val="204"/>
      </rPr>
      <t>норм.пот.</t>
    </r>
  </si>
  <si>
    <t>l</t>
  </si>
  <si>
    <t>протяженность трубопроводов тепловых сетей, м</t>
  </si>
  <si>
    <t>удельные тепловые потери (нормы плотности теплового потока) через поверхность изоляции трубопроводов сетей, Вт/м</t>
  </si>
  <si>
    <r>
      <t>q</t>
    </r>
    <r>
      <rPr>
        <b/>
        <sz val="9"/>
        <rFont val="Times New Roman"/>
        <family val="1"/>
        <charset val="204"/>
      </rPr>
      <t>lнорм.</t>
    </r>
  </si>
  <si>
    <r>
      <rPr>
        <b/>
        <sz val="12"/>
        <rFont val="Times New Roman"/>
        <family val="1"/>
        <charset val="204"/>
      </rPr>
      <t>d</t>
    </r>
    <r>
      <rPr>
        <b/>
        <sz val="9"/>
        <rFont val="Times New Roman"/>
        <family val="1"/>
        <charset val="204"/>
      </rPr>
      <t>у</t>
    </r>
  </si>
  <si>
    <t>к-т, учитывающий тепловые потери в арматуре, компенсаторах, опорах</t>
  </si>
  <si>
    <t>K</t>
  </si>
  <si>
    <r>
      <t>f</t>
    </r>
    <r>
      <rPr>
        <b/>
        <sz val="9"/>
        <rFont val="Times New Roman"/>
        <family val="1"/>
        <charset val="204"/>
      </rPr>
      <t>mp</t>
    </r>
  </si>
  <si>
    <r>
      <t>V</t>
    </r>
    <r>
      <rPr>
        <b/>
        <sz val="9"/>
        <rFont val="Times New Roman"/>
        <family val="1"/>
        <charset val="204"/>
      </rPr>
      <t>сети</t>
    </r>
  </si>
  <si>
    <t>объем воды в одном метре трубы, кг</t>
  </si>
  <si>
    <r>
      <rPr>
        <b/>
        <sz val="12"/>
        <rFont val="Times New Roman"/>
        <family val="1"/>
        <charset val="204"/>
      </rPr>
      <t>q</t>
    </r>
    <r>
      <rPr>
        <b/>
        <sz val="8"/>
        <rFont val="Times New Roman"/>
        <family val="1"/>
        <charset val="204"/>
      </rPr>
      <t>норм.пот.</t>
    </r>
    <r>
      <rPr>
        <b/>
        <sz val="12"/>
        <rFont val="Times New Roman"/>
        <family val="1"/>
        <charset val="204"/>
      </rPr>
      <t xml:space="preserve"> = l * q</t>
    </r>
    <r>
      <rPr>
        <b/>
        <sz val="9"/>
        <rFont val="Times New Roman"/>
        <family val="1"/>
        <charset val="204"/>
      </rPr>
      <t>lнорм</t>
    </r>
    <r>
      <rPr>
        <b/>
        <sz val="12"/>
        <rFont val="Times New Roman"/>
        <family val="1"/>
        <charset val="204"/>
      </rPr>
      <t xml:space="preserve"> * К*0,86* T*10</t>
    </r>
    <r>
      <rPr>
        <b/>
        <sz val="12"/>
        <rFont val="Calibri"/>
        <family val="2"/>
        <charset val="204"/>
      </rPr>
      <t>¯</t>
    </r>
    <r>
      <rPr>
        <b/>
        <sz val="8"/>
        <rFont val="Calibri"/>
        <family val="2"/>
        <charset val="204"/>
      </rPr>
      <t>6</t>
    </r>
    <r>
      <rPr>
        <b/>
        <sz val="12"/>
        <rFont val="Times New Roman"/>
        <family val="1"/>
        <charset val="204"/>
      </rPr>
      <t>, Гкал/год</t>
    </r>
    <r>
      <rPr>
        <b/>
        <sz val="14"/>
        <rFont val="Times New Roman"/>
        <family val="1"/>
        <charset val="204"/>
      </rPr>
      <t xml:space="preserve">   </t>
    </r>
  </si>
  <si>
    <t>Потребитель:</t>
  </si>
  <si>
    <r>
      <t>q</t>
    </r>
    <r>
      <rPr>
        <b/>
        <sz val="9"/>
        <rFont val="Times New Roman"/>
        <family val="1"/>
        <charset val="204"/>
      </rPr>
      <t>норм.пот.</t>
    </r>
  </si>
  <si>
    <t>Договорной объем тепловой энергии и теплоносителя составляет:</t>
  </si>
  <si>
    <t>Всего</t>
  </si>
  <si>
    <t>Декабрь</t>
  </si>
  <si>
    <t>Ноябрь</t>
  </si>
  <si>
    <t>Октябрь</t>
  </si>
  <si>
    <t>Сентябрь</t>
  </si>
  <si>
    <t>Май</t>
  </si>
  <si>
    <t>Апрель</t>
  </si>
  <si>
    <t>Март</t>
  </si>
  <si>
    <t>Февраль</t>
  </si>
  <si>
    <t>Январь</t>
  </si>
  <si>
    <t>Период</t>
  </si>
  <si>
    <t>ТЭ, Гкал</t>
  </si>
  <si>
    <t>Потери ТЭ, Гкал</t>
  </si>
  <si>
    <t>ТН, м³</t>
  </si>
  <si>
    <t>Потери ТН, м³</t>
  </si>
  <si>
    <t>31дн</t>
  </si>
  <si>
    <t>28дн</t>
  </si>
  <si>
    <t>30дн</t>
  </si>
  <si>
    <t>8дн</t>
  </si>
  <si>
    <t>10дн</t>
  </si>
  <si>
    <t>230дн</t>
  </si>
  <si>
    <t>Теплоснабжающая организация:</t>
  </si>
  <si>
    <t>МУП ПГО "АВС"</t>
  </si>
  <si>
    <t>_______________________________________</t>
  </si>
  <si>
    <t>р.п. Пышма, ________________________________</t>
  </si>
  <si>
    <t>______________________</t>
  </si>
  <si>
    <t>Здание ______________________</t>
  </si>
  <si>
    <r>
      <t>Q</t>
    </r>
    <r>
      <rPr>
        <b/>
        <sz val="9"/>
        <rFont val="Times New Roman"/>
        <family val="1"/>
        <charset val="204"/>
      </rPr>
      <t>о(в)</t>
    </r>
    <r>
      <rPr>
        <b/>
        <sz val="12"/>
        <rFont val="Times New Roman"/>
        <family val="1"/>
        <charset val="204"/>
      </rPr>
      <t xml:space="preserve"> = Q</t>
    </r>
    <r>
      <rPr>
        <b/>
        <sz val="9"/>
        <rFont val="Times New Roman"/>
        <family val="1"/>
        <charset val="204"/>
      </rPr>
      <t>б</t>
    </r>
    <r>
      <rPr>
        <b/>
        <sz val="12"/>
        <rFont val="Times New Roman"/>
        <family val="1"/>
        <charset val="204"/>
      </rPr>
      <t xml:space="preserve"> * (t</t>
    </r>
    <r>
      <rPr>
        <b/>
        <sz val="9"/>
        <rFont val="Times New Roman"/>
        <family val="1"/>
        <charset val="204"/>
      </rPr>
      <t>вн</t>
    </r>
    <r>
      <rPr>
        <b/>
        <sz val="12"/>
        <rFont val="Times New Roman"/>
        <family val="1"/>
        <charset val="204"/>
      </rPr>
      <t xml:space="preserve"> - t</t>
    </r>
    <r>
      <rPr>
        <b/>
        <sz val="9"/>
        <rFont val="Times New Roman"/>
        <family val="1"/>
        <charset val="204"/>
      </rPr>
      <t>фнв</t>
    </r>
    <r>
      <rPr>
        <b/>
        <sz val="12"/>
        <rFont val="Times New Roman"/>
        <family val="1"/>
        <charset val="204"/>
      </rPr>
      <t>) / (t</t>
    </r>
    <r>
      <rPr>
        <b/>
        <sz val="9"/>
        <rFont val="Times New Roman"/>
        <family val="1"/>
        <charset val="204"/>
      </rPr>
      <t>вн</t>
    </r>
    <r>
      <rPr>
        <b/>
        <sz val="12"/>
        <rFont val="Times New Roman"/>
        <family val="1"/>
        <charset val="204"/>
      </rPr>
      <t xml:space="preserve"> - t</t>
    </r>
    <r>
      <rPr>
        <b/>
        <sz val="9"/>
        <rFont val="Times New Roman"/>
        <family val="1"/>
        <charset val="204"/>
      </rPr>
      <t>рнв</t>
    </r>
    <r>
      <rPr>
        <b/>
        <sz val="12"/>
        <rFont val="Times New Roman"/>
        <family val="1"/>
        <charset val="204"/>
      </rPr>
      <t>) * 24 * T, Гкал</t>
    </r>
  </si>
  <si>
    <t>Расчетный  коэффициент инфильтрации</t>
  </si>
  <si>
    <r>
      <t>К</t>
    </r>
    <r>
      <rPr>
        <b/>
        <vertAlign val="subscript"/>
        <sz val="14"/>
        <rFont val="Times New Roman"/>
        <family val="1"/>
        <charset val="204"/>
      </rPr>
      <t xml:space="preserve">и.р </t>
    </r>
    <r>
      <rPr>
        <b/>
        <sz val="14"/>
        <rFont val="Times New Roman"/>
        <family val="1"/>
        <charset val="204"/>
      </rPr>
      <t xml:space="preserve"> </t>
    </r>
  </si>
  <si>
    <t>Qб = a * qo * V * (tвн - tрнв) * (1 + Ки.р) * 10¯6, Гкал/час</t>
  </si>
  <si>
    <t xml:space="preserve"> Основанием для выполненных расчетов являются Методика осуществления коммерческого учета тепловой энергии, теплоносителя, утвержденная приказом Минстроя России от 17.03.2014 г. № 99/пр, Методика МДК 4-05.2004.</t>
  </si>
  <si>
    <t>Основанием для выполненных расчетов являются Порядок определения нормативов технологических потерь при передаче тепловой энергии, теплоносителя», утвержденный приказом Минэнерго России от 30.12.2008 г. № 325, СНИП 41-02-2003.</t>
  </si>
  <si>
    <t>Приложение № 1 к Договору теплоснабжения № ___/18 от "___" _______________ 201__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</si>
</sst>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"/>
  </numFmts>
  <fonts count="19" x14ac:knownFonts="1">
    <font>
      <sz val="10"/>
      <name val="Arial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color theme="1"/>
      <name val="Times New Roman"/>
      <family val="1"/>
      <charset val="204"/>
    </font>
    <font>
      <b/>
      <sz val="12"/>
      <name val="Calibri"/>
      <family val="2"/>
      <charset val="204"/>
    </font>
    <font>
      <b/>
      <sz val="8"/>
      <name val="Calibri"/>
      <family val="2"/>
      <charset val="204"/>
    </font>
    <font>
      <b/>
      <vertAlign val="subscript"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0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" fontId="6" fillId="0" borderId="8" xfId="0" applyNumberFormat="1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left"/>
    </xf>
    <xf numFmtId="2" fontId="6" fillId="0" borderId="8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" fontId="5" fillId="0" borderId="8" xfId="0" applyNumberFormat="1" applyFont="1" applyBorder="1"/>
    <xf numFmtId="0" fontId="6" fillId="0" borderId="0" xfId="0" applyFont="1" applyAlignment="1"/>
    <xf numFmtId="2" fontId="5" fillId="0" borderId="0" xfId="0" applyNumberFormat="1" applyFont="1" applyBorder="1"/>
    <xf numFmtId="2" fontId="4" fillId="0" borderId="0" xfId="0" applyNumberFormat="1" applyFont="1" applyBorder="1"/>
    <xf numFmtId="165" fontId="8" fillId="0" borderId="0" xfId="0" applyNumberFormat="1" applyFont="1" applyBorder="1" applyAlignment="1">
      <alignment horizontal="center"/>
    </xf>
    <xf numFmtId="2" fontId="5" fillId="0" borderId="3" xfId="0" applyNumberFormat="1" applyFont="1" applyBorder="1"/>
    <xf numFmtId="2" fontId="4" fillId="0" borderId="3" xfId="0" applyNumberFormat="1" applyFont="1" applyBorder="1"/>
    <xf numFmtId="4" fontId="6" fillId="2" borderId="8" xfId="0" applyNumberFormat="1" applyFont="1" applyFill="1" applyBorder="1"/>
    <xf numFmtId="2" fontId="4" fillId="2" borderId="8" xfId="0" applyNumberFormat="1" applyFont="1" applyFill="1" applyBorder="1"/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8" fillId="0" borderId="3" xfId="0" applyFont="1" applyBorder="1" applyAlignment="1"/>
    <xf numFmtId="0" fontId="13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3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5" fontId="8" fillId="0" borderId="3" xfId="0" applyNumberFormat="1" applyFont="1" applyBorder="1" applyAlignment="1"/>
    <xf numFmtId="0" fontId="4" fillId="0" borderId="0" xfId="0" applyFont="1" applyAlignment="1"/>
    <xf numFmtId="0" fontId="4" fillId="0" borderId="0" xfId="1" applyFont="1" applyAlignment="1">
      <alignment wrapText="1"/>
    </xf>
    <xf numFmtId="0" fontId="4" fillId="0" borderId="0" xfId="1" applyFont="1" applyAlignment="1"/>
    <xf numFmtId="0" fontId="2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6" fontId="6" fillId="0" borderId="8" xfId="0" applyNumberFormat="1" applyFont="1" applyBorder="1" applyAlignment="1">
      <alignment horizontal="center"/>
    </xf>
    <xf numFmtId="4" fontId="4" fillId="2" borderId="8" xfId="0" applyNumberFormat="1" applyFont="1" applyFill="1" applyBorder="1"/>
    <xf numFmtId="1" fontId="4" fillId="0" borderId="8" xfId="0" applyNumberFormat="1" applyFont="1" applyBorder="1" applyAlignment="1">
      <alignment horizontal="center"/>
    </xf>
    <xf numFmtId="165" fontId="8" fillId="0" borderId="0" xfId="0" applyNumberFormat="1" applyFont="1" applyBorder="1" applyAlignment="1"/>
    <xf numFmtId="0" fontId="10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/>
    </xf>
    <xf numFmtId="1" fontId="6" fillId="3" borderId="8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2" fontId="5" fillId="0" borderId="13" xfId="0" applyNumberFormat="1" applyFont="1" applyBorder="1"/>
    <xf numFmtId="0" fontId="5" fillId="0" borderId="4" xfId="0" applyFont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3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/>
    </xf>
    <xf numFmtId="4" fontId="6" fillId="3" borderId="1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6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10" fillId="3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4" fillId="3" borderId="9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3" borderId="0" xfId="0" applyFont="1" applyFill="1" applyAlignment="1">
      <alignment horizontal="left"/>
    </xf>
    <xf numFmtId="0" fontId="9" fillId="0" borderId="0" xfId="0" applyFont="1" applyBorder="1" applyAlignment="1">
      <alignment horizontal="left" wrapText="1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topLeftCell="A4" zoomScaleNormal="100" zoomScaleSheetLayoutView="80" workbookViewId="0">
      <selection activeCell="W23" sqref="W23"/>
    </sheetView>
  </sheetViews>
  <sheetFormatPr defaultRowHeight="12.75" x14ac:dyDescent="0.2"/>
  <cols>
    <col min="1" max="1" width="9.28515625" customWidth="1"/>
    <col min="2" max="2" width="9" customWidth="1"/>
    <col min="3" max="3" width="8.140625" customWidth="1"/>
    <col min="4" max="4" width="9.5703125" customWidth="1"/>
    <col min="5" max="5" width="9.42578125" customWidth="1"/>
    <col min="6" max="6" width="9.140625" customWidth="1"/>
    <col min="7" max="7" width="9" customWidth="1"/>
    <col min="8" max="8" width="11" customWidth="1"/>
    <col min="9" max="9" width="11.28515625" customWidth="1"/>
    <col min="10" max="10" width="9.28515625" customWidth="1"/>
    <col min="11" max="11" width="11.28515625" bestFit="1" customWidth="1"/>
    <col min="12" max="12" width="10.140625" customWidth="1"/>
  </cols>
  <sheetData>
    <row r="1" spans="1:12" ht="33.75" customHeight="1" x14ac:dyDescent="0.25">
      <c r="H1" s="48"/>
      <c r="I1" s="90" t="s">
        <v>91</v>
      </c>
      <c r="J1" s="90"/>
      <c r="K1" s="90"/>
      <c r="L1" s="90"/>
    </row>
    <row r="2" spans="1:12" ht="18.75" x14ac:dyDescent="0.3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.75" x14ac:dyDescent="0.25">
      <c r="A3" s="66" t="s">
        <v>55</v>
      </c>
      <c r="B3" s="66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5.75" x14ac:dyDescent="0.25">
      <c r="A4" s="66" t="s">
        <v>14</v>
      </c>
      <c r="B4" s="66"/>
      <c r="C4" s="67" t="s">
        <v>82</v>
      </c>
      <c r="D4" s="67"/>
      <c r="E4" s="67"/>
      <c r="F4" s="67"/>
      <c r="G4" s="67"/>
      <c r="H4" s="67"/>
      <c r="I4" s="67"/>
      <c r="J4" s="67"/>
      <c r="K4" s="67"/>
      <c r="L4" s="67"/>
    </row>
    <row r="5" spans="1:12" ht="18.75" x14ac:dyDescent="0.3">
      <c r="A5" s="69" t="s">
        <v>34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5.75" x14ac:dyDescent="0.25">
      <c r="A6" s="36" t="s">
        <v>85</v>
      </c>
      <c r="B6" s="17"/>
      <c r="C6" s="17"/>
      <c r="D6" s="17"/>
      <c r="E6" s="17"/>
      <c r="F6" s="2"/>
      <c r="G6" s="2"/>
      <c r="H6" s="2"/>
      <c r="I6" s="2"/>
      <c r="J6" s="2"/>
      <c r="K6" s="1"/>
      <c r="L6" s="1"/>
    </row>
    <row r="7" spans="1:12" ht="15.75" x14ac:dyDescent="0.25">
      <c r="A7" s="36" t="s">
        <v>88</v>
      </c>
      <c r="B7" s="36"/>
      <c r="C7" s="36"/>
      <c r="D7" s="36"/>
      <c r="E7" s="36"/>
      <c r="F7" s="36"/>
      <c r="G7" s="36"/>
      <c r="H7" s="17"/>
      <c r="I7" s="17"/>
      <c r="J7" s="17"/>
      <c r="K7" s="17"/>
      <c r="L7" s="17"/>
    </row>
    <row r="8" spans="1:12" ht="114.75" x14ac:dyDescent="0.2">
      <c r="A8" s="3"/>
      <c r="B8" s="100" t="s">
        <v>31</v>
      </c>
      <c r="C8" s="101"/>
      <c r="D8" s="5" t="s">
        <v>0</v>
      </c>
      <c r="E8" s="6" t="s">
        <v>29</v>
      </c>
      <c r="F8" s="62" t="s">
        <v>86</v>
      </c>
      <c r="G8" s="57" t="s">
        <v>28</v>
      </c>
      <c r="H8" s="6" t="s">
        <v>25</v>
      </c>
      <c r="I8" s="6" t="s">
        <v>22</v>
      </c>
      <c r="J8" s="4" t="s">
        <v>33</v>
      </c>
      <c r="K8" s="6" t="s">
        <v>1</v>
      </c>
      <c r="L8" s="28" t="s">
        <v>35</v>
      </c>
    </row>
    <row r="9" spans="1:12" ht="18.75" customHeight="1" x14ac:dyDescent="0.35">
      <c r="A9" s="7"/>
      <c r="B9" s="102" t="s">
        <v>2</v>
      </c>
      <c r="C9" s="103"/>
      <c r="D9" s="9" t="s">
        <v>3</v>
      </c>
      <c r="E9" s="9" t="s">
        <v>16</v>
      </c>
      <c r="F9" s="9" t="s">
        <v>87</v>
      </c>
      <c r="G9" s="58" t="s">
        <v>27</v>
      </c>
      <c r="H9" s="8" t="s">
        <v>26</v>
      </c>
      <c r="I9" s="8" t="s">
        <v>23</v>
      </c>
      <c r="J9" s="9" t="s">
        <v>21</v>
      </c>
      <c r="K9" s="9" t="s">
        <v>24</v>
      </c>
      <c r="L9" s="40" t="s">
        <v>4</v>
      </c>
    </row>
    <row r="10" spans="1:12" ht="17.25" customHeight="1" x14ac:dyDescent="0.25">
      <c r="A10" s="92" t="s">
        <v>84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ht="15.75" x14ac:dyDescent="0.25">
      <c r="A11" s="10" t="s">
        <v>5</v>
      </c>
      <c r="B11" s="81"/>
      <c r="C11" s="82"/>
      <c r="D11" s="11">
        <v>0.95</v>
      </c>
      <c r="E11" s="55"/>
      <c r="F11" s="63">
        <f>0.01*SQRT(2*9.81*7*(1-(273+I11)/(273+G11))+(3.7*3.7))</f>
        <v>5.5944340471304435E-2</v>
      </c>
      <c r="G11" s="60"/>
      <c r="H11" s="11">
        <v>-15.5</v>
      </c>
      <c r="I11" s="11">
        <v>-35</v>
      </c>
      <c r="J11" s="11">
        <v>31</v>
      </c>
      <c r="K11" s="23">
        <f>F21*(G11-H11)/(G11-I11)*J11*24</f>
        <v>0</v>
      </c>
      <c r="L11" s="23">
        <f>0.0025*F21*30*24*J11</f>
        <v>0</v>
      </c>
    </row>
    <row r="12" spans="1:12" ht="15.75" x14ac:dyDescent="0.25">
      <c r="A12" s="10" t="s">
        <v>6</v>
      </c>
      <c r="B12" s="81"/>
      <c r="C12" s="82"/>
      <c r="D12" s="11">
        <v>0.95</v>
      </c>
      <c r="E12" s="55"/>
      <c r="F12" s="63">
        <f t="shared" ref="F12:F19" si="0">0.01*SQRT(2*9.81*7*(1-(273+I12)/(273+G12))+(3.7*3.7))</f>
        <v>5.5944340471304435E-2</v>
      </c>
      <c r="G12" s="60"/>
      <c r="H12" s="11">
        <v>-13.6</v>
      </c>
      <c r="I12" s="11">
        <v>-35</v>
      </c>
      <c r="J12" s="11">
        <v>28</v>
      </c>
      <c r="K12" s="23">
        <f>F21*(G12-H12)/(G12-I12)*J12*24</f>
        <v>0</v>
      </c>
      <c r="L12" s="23">
        <f>0.0025*F21*30*24*J12</f>
        <v>0</v>
      </c>
    </row>
    <row r="13" spans="1:12" ht="15.75" x14ac:dyDescent="0.25">
      <c r="A13" s="10" t="s">
        <v>7</v>
      </c>
      <c r="B13" s="81"/>
      <c r="C13" s="82"/>
      <c r="D13" s="11">
        <v>0.95</v>
      </c>
      <c r="E13" s="55"/>
      <c r="F13" s="63">
        <f t="shared" si="0"/>
        <v>5.5944340471304435E-2</v>
      </c>
      <c r="G13" s="60"/>
      <c r="H13" s="11">
        <v>-6.9</v>
      </c>
      <c r="I13" s="11">
        <v>-35</v>
      </c>
      <c r="J13" s="11">
        <v>31</v>
      </c>
      <c r="K13" s="23">
        <f>F21*(G13-H13)/(G13-I13)*J13*24</f>
        <v>0</v>
      </c>
      <c r="L13" s="23">
        <f>0.0025*F21*30*24*J13</f>
        <v>0</v>
      </c>
    </row>
    <row r="14" spans="1:12" ht="15.75" x14ac:dyDescent="0.25">
      <c r="A14" s="10" t="s">
        <v>8</v>
      </c>
      <c r="B14" s="81"/>
      <c r="C14" s="82"/>
      <c r="D14" s="11">
        <v>0.95</v>
      </c>
      <c r="E14" s="55"/>
      <c r="F14" s="63">
        <f t="shared" si="0"/>
        <v>5.5944340471304435E-2</v>
      </c>
      <c r="G14" s="60"/>
      <c r="H14" s="11">
        <v>2.7</v>
      </c>
      <c r="I14" s="11">
        <v>-35</v>
      </c>
      <c r="J14" s="11">
        <v>30</v>
      </c>
      <c r="K14" s="23">
        <f>F21*(G14-H14)/(G14-I14)*J14*24</f>
        <v>0</v>
      </c>
      <c r="L14" s="23">
        <f>0.0025*F21*30*24*J14</f>
        <v>0</v>
      </c>
    </row>
    <row r="15" spans="1:12" ht="15.75" x14ac:dyDescent="0.25">
      <c r="A15" s="10" t="s">
        <v>9</v>
      </c>
      <c r="B15" s="81"/>
      <c r="C15" s="82"/>
      <c r="D15" s="11">
        <v>0.95</v>
      </c>
      <c r="E15" s="55"/>
      <c r="F15" s="63">
        <f t="shared" si="0"/>
        <v>5.5944340471304435E-2</v>
      </c>
      <c r="G15" s="60"/>
      <c r="H15" s="11">
        <v>10.1</v>
      </c>
      <c r="I15" s="11">
        <v>-35</v>
      </c>
      <c r="J15" s="11">
        <v>8</v>
      </c>
      <c r="K15" s="23">
        <f>F21*(G15-H15)/(G15-I15)*J15*24</f>
        <v>0</v>
      </c>
      <c r="L15" s="23">
        <f>0.0025*F21*30*24*J15</f>
        <v>0</v>
      </c>
    </row>
    <row r="16" spans="1:12" ht="15.75" x14ac:dyDescent="0.25">
      <c r="A16" s="10" t="s">
        <v>10</v>
      </c>
      <c r="B16" s="81"/>
      <c r="C16" s="82"/>
      <c r="D16" s="11">
        <v>0.95</v>
      </c>
      <c r="E16" s="55"/>
      <c r="F16" s="63">
        <f t="shared" si="0"/>
        <v>5.5944340471304435E-2</v>
      </c>
      <c r="G16" s="60"/>
      <c r="H16" s="12">
        <v>9</v>
      </c>
      <c r="I16" s="11">
        <v>-35</v>
      </c>
      <c r="J16" s="11">
        <v>10</v>
      </c>
      <c r="K16" s="23">
        <f>F21*(G16-H16)/(G16-I16)*J16*24</f>
        <v>0</v>
      </c>
      <c r="L16" s="23">
        <f>(0.0025*F21*30*24*J16)+(F21*30)</f>
        <v>0</v>
      </c>
    </row>
    <row r="17" spans="1:12" ht="15.75" x14ac:dyDescent="0.25">
      <c r="A17" s="10" t="s">
        <v>11</v>
      </c>
      <c r="B17" s="81"/>
      <c r="C17" s="82"/>
      <c r="D17" s="11">
        <v>0.95</v>
      </c>
      <c r="E17" s="55"/>
      <c r="F17" s="63">
        <f t="shared" si="0"/>
        <v>5.5944340471304435E-2</v>
      </c>
      <c r="G17" s="60"/>
      <c r="H17" s="11">
        <v>1.2</v>
      </c>
      <c r="I17" s="11">
        <v>-35</v>
      </c>
      <c r="J17" s="11">
        <v>31</v>
      </c>
      <c r="K17" s="23">
        <f>F21*(G17-H17)/(G17-I17)*J17*24</f>
        <v>0</v>
      </c>
      <c r="L17" s="23">
        <f>0.0025*F21*30*24*J17</f>
        <v>0</v>
      </c>
    </row>
    <row r="18" spans="1:12" ht="15.75" x14ac:dyDescent="0.25">
      <c r="A18" s="10" t="s">
        <v>12</v>
      </c>
      <c r="B18" s="81"/>
      <c r="C18" s="82"/>
      <c r="D18" s="11">
        <v>0.95</v>
      </c>
      <c r="E18" s="55"/>
      <c r="F18" s="63">
        <f t="shared" si="0"/>
        <v>5.5944340471304435E-2</v>
      </c>
      <c r="G18" s="60"/>
      <c r="H18" s="11">
        <v>-6.8</v>
      </c>
      <c r="I18" s="11">
        <v>-35</v>
      </c>
      <c r="J18" s="11">
        <v>30</v>
      </c>
      <c r="K18" s="23">
        <f>F21*(G18-H18)/(G18-I18)*J18*24</f>
        <v>0</v>
      </c>
      <c r="L18" s="23">
        <f>0.0025*F21*30*24*J18</f>
        <v>0</v>
      </c>
    </row>
    <row r="19" spans="1:12" ht="15.75" x14ac:dyDescent="0.25">
      <c r="A19" s="10" t="s">
        <v>13</v>
      </c>
      <c r="B19" s="81"/>
      <c r="C19" s="82"/>
      <c r="D19" s="11">
        <v>0.95</v>
      </c>
      <c r="E19" s="55"/>
      <c r="F19" s="63">
        <f t="shared" si="0"/>
        <v>5.5944340471304435E-2</v>
      </c>
      <c r="G19" s="60"/>
      <c r="H19" s="11">
        <v>-13.1</v>
      </c>
      <c r="I19" s="11">
        <v>-35</v>
      </c>
      <c r="J19" s="11">
        <v>31</v>
      </c>
      <c r="K19" s="23">
        <f>F21*(G19-H19)/(G19-I19)*J19*24</f>
        <v>0</v>
      </c>
      <c r="L19" s="23">
        <f>0.0025*F21*30*24*J19</f>
        <v>0</v>
      </c>
    </row>
    <row r="20" spans="1:12" ht="15.75" x14ac:dyDescent="0.25">
      <c r="A20" s="13" t="s">
        <v>15</v>
      </c>
      <c r="B20" s="104"/>
      <c r="C20" s="105"/>
      <c r="D20" s="14"/>
      <c r="E20" s="14"/>
      <c r="F20" s="59"/>
      <c r="G20" s="61"/>
      <c r="H20" s="16"/>
      <c r="I20" s="16"/>
      <c r="J20" s="15">
        <f>SUM(J11:J19)</f>
        <v>230</v>
      </c>
      <c r="K20" s="24">
        <f>SUM(K11:K19)</f>
        <v>0</v>
      </c>
      <c r="L20" s="24">
        <f>SUM(L11:L19)</f>
        <v>0</v>
      </c>
    </row>
    <row r="21" spans="1:12" ht="15.75" x14ac:dyDescent="0.25">
      <c r="A21" s="29" t="s">
        <v>32</v>
      </c>
      <c r="B21" s="29"/>
      <c r="C21" s="29"/>
      <c r="D21" s="29"/>
      <c r="E21" s="29"/>
      <c r="F21" s="29">
        <f>D11*B11*E11*(G11-I11)*(1+F11)*0.000001</f>
        <v>0</v>
      </c>
      <c r="G21" s="30" t="s">
        <v>17</v>
      </c>
      <c r="H21" s="35"/>
      <c r="J21" s="21"/>
      <c r="K21" s="22"/>
      <c r="L21" s="22"/>
    </row>
    <row r="22" spans="1:12" ht="7.5" customHeight="1" x14ac:dyDescent="0.25">
      <c r="A22" s="32"/>
      <c r="B22" s="32"/>
      <c r="C22" s="32"/>
      <c r="D22" s="32"/>
      <c r="E22" s="32"/>
      <c r="F22" s="32"/>
      <c r="G22" s="33"/>
      <c r="H22" s="47"/>
      <c r="J22" s="18"/>
      <c r="K22" s="19"/>
      <c r="L22" s="19"/>
    </row>
    <row r="23" spans="1:12" ht="33" customHeight="1" x14ac:dyDescent="0.25">
      <c r="A23" s="95" t="s">
        <v>89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</row>
    <row r="24" spans="1:12" ht="7.5" customHeight="1" x14ac:dyDescent="0.25">
      <c r="A24" s="31"/>
      <c r="B24" s="31"/>
      <c r="C24" s="31"/>
      <c r="D24" s="31"/>
      <c r="E24" s="32"/>
      <c r="F24" s="33"/>
      <c r="G24" s="20"/>
      <c r="H24" s="20"/>
      <c r="I24" s="34"/>
      <c r="J24" s="18"/>
      <c r="K24" s="19"/>
      <c r="L24" s="19"/>
    </row>
    <row r="25" spans="1:12" ht="34.5" customHeight="1" x14ac:dyDescent="0.3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1:12" ht="15.75" customHeight="1" x14ac:dyDescent="0.3">
      <c r="A26" s="87" t="s">
        <v>54</v>
      </c>
      <c r="B26" s="87"/>
      <c r="C26" s="87"/>
      <c r="D26" s="87"/>
      <c r="E26" s="87"/>
      <c r="F26" s="87"/>
      <c r="G26" s="39"/>
      <c r="H26" s="39"/>
      <c r="I26" s="39"/>
      <c r="J26" s="39"/>
      <c r="K26" s="39"/>
      <c r="L26" s="39"/>
    </row>
    <row r="27" spans="1:12" ht="15.75" customHeight="1" x14ac:dyDescent="0.3">
      <c r="A27" s="98" t="s">
        <v>39</v>
      </c>
      <c r="B27" s="99"/>
      <c r="C27" s="99"/>
      <c r="D27" s="99"/>
      <c r="E27" s="99"/>
      <c r="F27" s="39"/>
      <c r="G27" s="39"/>
      <c r="H27" s="39"/>
      <c r="I27" s="39"/>
      <c r="J27" s="39"/>
      <c r="K27" s="39"/>
      <c r="L27" s="39"/>
    </row>
    <row r="28" spans="1:12" ht="15.75" customHeight="1" x14ac:dyDescent="0.25">
      <c r="A28" s="98" t="s">
        <v>40</v>
      </c>
      <c r="B28" s="98"/>
      <c r="C28" s="98"/>
      <c r="D28" s="98"/>
      <c r="E28" s="98"/>
      <c r="F28" s="37"/>
      <c r="G28" s="37"/>
      <c r="H28" s="27"/>
      <c r="I28" s="27"/>
      <c r="J28" s="27"/>
      <c r="K28" s="27"/>
      <c r="L28" s="27"/>
    </row>
    <row r="29" spans="1:12" ht="100.5" customHeight="1" x14ac:dyDescent="0.2">
      <c r="A29" s="41" t="s">
        <v>36</v>
      </c>
      <c r="B29" s="85" t="s">
        <v>45</v>
      </c>
      <c r="C29" s="86"/>
      <c r="D29" s="85" t="s">
        <v>46</v>
      </c>
      <c r="E29" s="86"/>
      <c r="F29" s="96" t="s">
        <v>49</v>
      </c>
      <c r="G29" s="96"/>
      <c r="H29" s="41" t="s">
        <v>53</v>
      </c>
      <c r="I29" s="41" t="s">
        <v>38</v>
      </c>
      <c r="J29" s="41" t="s">
        <v>30</v>
      </c>
      <c r="K29" s="41" t="s">
        <v>42</v>
      </c>
      <c r="L29" s="41" t="s">
        <v>41</v>
      </c>
    </row>
    <row r="30" spans="1:12" ht="18.75" customHeight="1" x14ac:dyDescent="0.3">
      <c r="A30" s="42" t="s">
        <v>48</v>
      </c>
      <c r="B30" s="83" t="s">
        <v>44</v>
      </c>
      <c r="C30" s="84"/>
      <c r="D30" s="83" t="s">
        <v>47</v>
      </c>
      <c r="E30" s="84"/>
      <c r="F30" s="97" t="s">
        <v>50</v>
      </c>
      <c r="G30" s="97"/>
      <c r="H30" s="42" t="s">
        <v>51</v>
      </c>
      <c r="I30" s="42" t="s">
        <v>52</v>
      </c>
      <c r="J30" s="43" t="s">
        <v>21</v>
      </c>
      <c r="K30" s="42" t="s">
        <v>56</v>
      </c>
      <c r="L30" s="42" t="s">
        <v>43</v>
      </c>
    </row>
    <row r="31" spans="1:12" ht="15.75" x14ac:dyDescent="0.25">
      <c r="A31" s="56"/>
      <c r="B31" s="81"/>
      <c r="C31" s="82"/>
      <c r="D31" s="70"/>
      <c r="E31" s="71"/>
      <c r="F31" s="70"/>
      <c r="G31" s="71"/>
      <c r="H31" s="55"/>
      <c r="I31" s="44">
        <f>2*B31*H31*0.001</f>
        <v>0</v>
      </c>
      <c r="J31" s="11">
        <v>5520</v>
      </c>
      <c r="K31" s="45">
        <f>B31*D31*F31*0.86*J31*0.000001</f>
        <v>0</v>
      </c>
      <c r="L31" s="45">
        <f>0.25*I31*0.01*J31</f>
        <v>0</v>
      </c>
    </row>
    <row r="32" spans="1:12" ht="15.75" x14ac:dyDescent="0.25">
      <c r="A32" s="46" t="s">
        <v>15</v>
      </c>
      <c r="B32" s="88"/>
      <c r="C32" s="89"/>
      <c r="D32" s="72"/>
      <c r="E32" s="73"/>
      <c r="F32" s="72"/>
      <c r="G32" s="73"/>
      <c r="H32" s="11"/>
      <c r="I32" s="11"/>
      <c r="J32" s="11"/>
      <c r="K32" s="45">
        <f>K31</f>
        <v>0</v>
      </c>
      <c r="L32" s="45">
        <f>L31</f>
        <v>0</v>
      </c>
    </row>
    <row r="33" spans="1:12" ht="15.75" x14ac:dyDescent="0.25">
      <c r="A33" s="38"/>
      <c r="B33" s="37"/>
      <c r="C33" s="37"/>
      <c r="D33" s="37"/>
      <c r="E33" s="37"/>
      <c r="F33" s="37"/>
      <c r="G33" s="37"/>
      <c r="H33" s="27"/>
      <c r="I33" s="27"/>
      <c r="J33" s="27"/>
      <c r="K33" s="27"/>
      <c r="L33" s="27"/>
    </row>
    <row r="34" spans="1:12" ht="30" customHeight="1" x14ac:dyDescent="0.2">
      <c r="A34" s="91" t="s">
        <v>90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1:12" ht="8.25" customHeight="1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1:12" ht="15.75" x14ac:dyDescent="0.2">
      <c r="A36" s="80" t="s">
        <v>57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</row>
    <row r="37" spans="1:12" ht="15.75" x14ac:dyDescent="0.2">
      <c r="A37" s="76" t="s">
        <v>68</v>
      </c>
      <c r="B37" s="77"/>
      <c r="C37" s="50" t="s">
        <v>67</v>
      </c>
      <c r="D37" s="50" t="s">
        <v>66</v>
      </c>
      <c r="E37" s="50" t="s">
        <v>65</v>
      </c>
      <c r="F37" s="50" t="s">
        <v>64</v>
      </c>
      <c r="G37" s="50" t="s">
        <v>63</v>
      </c>
      <c r="H37" s="50" t="s">
        <v>62</v>
      </c>
      <c r="I37" s="50" t="s">
        <v>61</v>
      </c>
      <c r="J37" s="50" t="s">
        <v>60</v>
      </c>
      <c r="K37" s="50" t="s">
        <v>59</v>
      </c>
      <c r="L37" s="51" t="s">
        <v>58</v>
      </c>
    </row>
    <row r="38" spans="1:12" ht="15.75" x14ac:dyDescent="0.2">
      <c r="A38" s="78"/>
      <c r="B38" s="79"/>
      <c r="C38" s="54" t="s">
        <v>73</v>
      </c>
      <c r="D38" s="54" t="s">
        <v>74</v>
      </c>
      <c r="E38" s="54" t="s">
        <v>73</v>
      </c>
      <c r="F38" s="54" t="s">
        <v>75</v>
      </c>
      <c r="G38" s="54" t="s">
        <v>76</v>
      </c>
      <c r="H38" s="54" t="s">
        <v>77</v>
      </c>
      <c r="I38" s="54" t="s">
        <v>73</v>
      </c>
      <c r="J38" s="54" t="s">
        <v>75</v>
      </c>
      <c r="K38" s="54" t="s">
        <v>73</v>
      </c>
      <c r="L38" s="51" t="s">
        <v>78</v>
      </c>
    </row>
    <row r="39" spans="1:12" ht="15.75" x14ac:dyDescent="0.2">
      <c r="A39" s="74" t="s">
        <v>69</v>
      </c>
      <c r="B39" s="75"/>
      <c r="C39" s="52">
        <f>K11</f>
        <v>0</v>
      </c>
      <c r="D39" s="52">
        <f>K12</f>
        <v>0</v>
      </c>
      <c r="E39" s="52">
        <f>K13</f>
        <v>0</v>
      </c>
      <c r="F39" s="52">
        <f>K14</f>
        <v>0</v>
      </c>
      <c r="G39" s="52">
        <f>K15</f>
        <v>0</v>
      </c>
      <c r="H39" s="52">
        <f>K16</f>
        <v>0</v>
      </c>
      <c r="I39" s="52">
        <f>K17</f>
        <v>0</v>
      </c>
      <c r="J39" s="52">
        <f>K18</f>
        <v>0</v>
      </c>
      <c r="K39" s="52">
        <f>K19</f>
        <v>0</v>
      </c>
      <c r="L39" s="53">
        <f>SUM(C39:K39)</f>
        <v>0</v>
      </c>
    </row>
    <row r="40" spans="1:12" ht="15.75" x14ac:dyDescent="0.2">
      <c r="A40" s="74" t="s">
        <v>70</v>
      </c>
      <c r="B40" s="75"/>
      <c r="C40" s="52">
        <f>K32*18.36%</f>
        <v>0</v>
      </c>
      <c r="D40" s="52">
        <f>K32*15.72%</f>
        <v>0</v>
      </c>
      <c r="E40" s="52">
        <f>K32*13.92%</f>
        <v>0</v>
      </c>
      <c r="F40" s="52">
        <f>K32*8.68%</f>
        <v>0</v>
      </c>
      <c r="G40" s="52">
        <f>K32*1.31%</f>
        <v>0</v>
      </c>
      <c r="H40" s="52">
        <f>K32*1.71%</f>
        <v>0</v>
      </c>
      <c r="I40" s="52">
        <f>K32*9.74%</f>
        <v>0</v>
      </c>
      <c r="J40" s="52">
        <f>K32*13.42%</f>
        <v>0</v>
      </c>
      <c r="K40" s="52">
        <f>K32*17.14%</f>
        <v>0</v>
      </c>
      <c r="L40" s="53">
        <f t="shared" ref="L40:L42" si="1">SUM(C40:K40)</f>
        <v>0</v>
      </c>
    </row>
    <row r="41" spans="1:12" ht="15.75" x14ac:dyDescent="0.2">
      <c r="A41" s="74" t="s">
        <v>71</v>
      </c>
      <c r="B41" s="75"/>
      <c r="C41" s="52">
        <f>L11</f>
        <v>0</v>
      </c>
      <c r="D41" s="52">
        <f>L12</f>
        <v>0</v>
      </c>
      <c r="E41" s="52">
        <f>L13</f>
        <v>0</v>
      </c>
      <c r="F41" s="52">
        <f>L14</f>
        <v>0</v>
      </c>
      <c r="G41" s="52">
        <f>L15</f>
        <v>0</v>
      </c>
      <c r="H41" s="52">
        <f>L16</f>
        <v>0</v>
      </c>
      <c r="I41" s="52">
        <f>L17</f>
        <v>0</v>
      </c>
      <c r="J41" s="52">
        <f>L18</f>
        <v>0</v>
      </c>
      <c r="K41" s="52">
        <f>L19</f>
        <v>0</v>
      </c>
      <c r="L41" s="53">
        <f>SUM(C41:K41)</f>
        <v>0</v>
      </c>
    </row>
    <row r="42" spans="1:12" ht="15.75" x14ac:dyDescent="0.2">
      <c r="A42" s="74" t="s">
        <v>72</v>
      </c>
      <c r="B42" s="75"/>
      <c r="C42" s="52">
        <f>L32*18.36%</f>
        <v>0</v>
      </c>
      <c r="D42" s="52">
        <f>L32*15.72%</f>
        <v>0</v>
      </c>
      <c r="E42" s="52">
        <f>L32*13.92%</f>
        <v>0</v>
      </c>
      <c r="F42" s="52">
        <f>L32*8.68%</f>
        <v>0</v>
      </c>
      <c r="G42" s="52">
        <f>L32*1.31%</f>
        <v>0</v>
      </c>
      <c r="H42" s="52">
        <f>L32*1.71%</f>
        <v>0</v>
      </c>
      <c r="I42" s="52">
        <f>L32*9.74%</f>
        <v>0</v>
      </c>
      <c r="J42" s="52">
        <f>L32*13.42%</f>
        <v>0</v>
      </c>
      <c r="K42" s="52">
        <f>L32*17.14%</f>
        <v>0</v>
      </c>
      <c r="L42" s="53">
        <f t="shared" si="1"/>
        <v>0</v>
      </c>
    </row>
    <row r="43" spans="1:12" ht="15.7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5.75" customHeight="1" x14ac:dyDescent="0.2">
      <c r="A44" s="64" t="s">
        <v>79</v>
      </c>
      <c r="B44" s="64"/>
      <c r="C44" s="64"/>
      <c r="D44" s="64"/>
      <c r="E44" s="64"/>
      <c r="F44" s="64"/>
      <c r="G44" s="26"/>
      <c r="H44" s="64" t="s">
        <v>55</v>
      </c>
      <c r="I44" s="64"/>
      <c r="J44" s="64"/>
      <c r="K44" s="64"/>
      <c r="L44" s="64"/>
    </row>
    <row r="45" spans="1:12" ht="15.75" customHeight="1" x14ac:dyDescent="0.2">
      <c r="A45" s="64" t="s">
        <v>80</v>
      </c>
      <c r="B45" s="64"/>
      <c r="C45" s="64"/>
      <c r="D45" s="64"/>
      <c r="E45" s="64"/>
      <c r="F45" s="64"/>
      <c r="G45" s="25"/>
      <c r="H45" s="65" t="s">
        <v>81</v>
      </c>
      <c r="I45" s="65"/>
      <c r="J45" s="65"/>
      <c r="K45" s="65"/>
      <c r="L45" s="65"/>
    </row>
    <row r="46" spans="1:12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.75" x14ac:dyDescent="0.25">
      <c r="A47" s="68" t="s">
        <v>18</v>
      </c>
      <c r="B47" s="68"/>
      <c r="C47" s="66" t="s">
        <v>19</v>
      </c>
      <c r="D47" s="66"/>
      <c r="E47" s="66"/>
      <c r="F47" s="2"/>
      <c r="G47" s="2"/>
      <c r="H47" s="66" t="s">
        <v>18</v>
      </c>
      <c r="I47" s="66"/>
      <c r="J47" s="67" t="s">
        <v>83</v>
      </c>
      <c r="K47" s="67"/>
      <c r="L47" s="67"/>
    </row>
    <row r="48" spans="1:12" ht="15.75" x14ac:dyDescent="0.25">
      <c r="A48" s="27" t="s">
        <v>20</v>
      </c>
      <c r="B48" s="17"/>
      <c r="C48" s="17"/>
      <c r="D48" s="17"/>
      <c r="E48" s="2"/>
      <c r="F48" s="2"/>
      <c r="G48" s="2"/>
      <c r="H48" s="17" t="s">
        <v>20</v>
      </c>
      <c r="I48" s="27"/>
      <c r="J48" s="17"/>
      <c r="K48" s="17"/>
      <c r="L48" s="17"/>
    </row>
    <row r="49" spans="1:12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</sheetData>
  <mergeCells count="52">
    <mergeCell ref="B18:C18"/>
    <mergeCell ref="B19:C19"/>
    <mergeCell ref="B20:C20"/>
    <mergeCell ref="B13:C13"/>
    <mergeCell ref="B14:C14"/>
    <mergeCell ref="B15:C15"/>
    <mergeCell ref="B16:C16"/>
    <mergeCell ref="B17:C17"/>
    <mergeCell ref="I1:L1"/>
    <mergeCell ref="A2:L2"/>
    <mergeCell ref="A4:B4"/>
    <mergeCell ref="A3:B3"/>
    <mergeCell ref="A34:L34"/>
    <mergeCell ref="A10:L10"/>
    <mergeCell ref="A25:L25"/>
    <mergeCell ref="C3:L3"/>
    <mergeCell ref="A23:L23"/>
    <mergeCell ref="F29:G29"/>
    <mergeCell ref="F30:G30"/>
    <mergeCell ref="A27:E27"/>
    <mergeCell ref="A28:E28"/>
    <mergeCell ref="D29:E29"/>
    <mergeCell ref="B8:C8"/>
    <mergeCell ref="B9:C9"/>
    <mergeCell ref="A44:F44"/>
    <mergeCell ref="H44:L44"/>
    <mergeCell ref="A26:F26"/>
    <mergeCell ref="A42:B42"/>
    <mergeCell ref="B32:C32"/>
    <mergeCell ref="A39:B39"/>
    <mergeCell ref="A5:L5"/>
    <mergeCell ref="C4:L4"/>
    <mergeCell ref="F31:G31"/>
    <mergeCell ref="F32:G32"/>
    <mergeCell ref="A41:B41"/>
    <mergeCell ref="A37:B38"/>
    <mergeCell ref="A36:L36"/>
    <mergeCell ref="A40:B40"/>
    <mergeCell ref="D32:E32"/>
    <mergeCell ref="B31:C31"/>
    <mergeCell ref="B30:C30"/>
    <mergeCell ref="B29:C29"/>
    <mergeCell ref="D30:E30"/>
    <mergeCell ref="D31:E31"/>
    <mergeCell ref="B11:C11"/>
    <mergeCell ref="B12:C12"/>
    <mergeCell ref="A45:F45"/>
    <mergeCell ref="H45:L45"/>
    <mergeCell ref="H47:I47"/>
    <mergeCell ref="C47:E47"/>
    <mergeCell ref="J47:L47"/>
    <mergeCell ref="A47:B47"/>
  </mergeCells>
  <pageMargins left="0.70866141732283472" right="0.19685039370078741" top="0.35433070866141736" bottom="0.35433070866141736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Уралсевергаз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HTA</dc:creator>
  <cp:lastModifiedBy>Людмила</cp:lastModifiedBy>
  <cp:lastPrinted>2016-09-12T16:11:50Z</cp:lastPrinted>
  <dcterms:created xsi:type="dcterms:W3CDTF">2012-04-06T08:40:17Z</dcterms:created>
  <dcterms:modified xsi:type="dcterms:W3CDTF">2018-01-25T08:06:07Z</dcterms:modified>
</cp:coreProperties>
</file>